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Cylinder T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<sst xmlns="http://schemas.openxmlformats.org/spreadsheetml/2006/main" count="179" uniqueCount="86">
  <si>
    <t>Nitrogen Cylinder TCO Self-Check</t>
  </si>
  <si>
    <t>Calculate your annual cylinder TCO before your next gas supply review.</t>
  </si>
  <si>
    <t>Replace every blue value with invoice data or measured production data.</t>
  </si>
  <si>
    <t>Currency</t>
  </si>
  <si>
    <t>USD</t>
  </si>
  <si>
    <t>YOUR CURRENT CYLINDER SUPPLY</t>
  </si>
  <si>
    <t>CALCULATED RESULTS</t>
  </si>
  <si>
    <t>Input</t>
  </si>
  <si>
    <t>Value</t>
  </si>
  <si>
    <t>Unit</t>
  </si>
  <si>
    <t>Use this source</t>
  </si>
  <si>
    <t>Result</t>
  </si>
  <si>
    <t>What it shows</t>
  </si>
  <si>
    <t>Gas volume and annual use</t>
  </si>
  <si>
    <t>Usable gas per cylinder</t>
  </si>
  <si>
    <t>m³/cylinder</t>
  </si>
  <si>
    <t>Simplified pressure-volume estimate</t>
  </si>
  <si>
    <t>Cylinder water volume</t>
  </si>
  <si>
    <t>L</t>
  </si>
  <si>
    <t>Cylinder label</t>
  </si>
  <si>
    <t>Annual usable nitrogen volume</t>
  </si>
  <si>
    <t>m³/year</t>
  </si>
  <si>
    <t>Flow × gas-on time</t>
  </si>
  <si>
    <t>Fill pressure</t>
  </si>
  <si>
    <t>bar</t>
  </si>
  <si>
    <t>Cylinder label or supplier</t>
  </si>
  <si>
    <t>Annual cylinder demand</t>
  </si>
  <si>
    <t>cylinders/year</t>
  </si>
  <si>
    <t>Rounded up to whole cylinders</t>
  </si>
  <si>
    <t>Reserve pressure at changeover</t>
  </si>
  <si>
    <t>Regulator / operator practice</t>
  </si>
  <si>
    <t>Annual refill spend</t>
  </si>
  <si>
    <t>currency/year</t>
  </si>
  <si>
    <t>Demand × refill price</t>
  </si>
  <si>
    <t>Combined nitrogen flow</t>
  </si>
  <si>
    <t>m³/hour</t>
  </si>
  <si>
    <t>Flowmeter or welding procedure</t>
  </si>
  <si>
    <t>Annual rental</t>
  </si>
  <si>
    <t>Rental must be included</t>
  </si>
  <si>
    <t>Actual gas-on hours</t>
  </si>
  <si>
    <t>hours/day</t>
  </si>
  <si>
    <t>Production log</t>
  </si>
  <si>
    <t>Annual delivery</t>
  </si>
  <si>
    <t>Standard and contracted delivery</t>
  </si>
  <si>
    <t>Working days</t>
  </si>
  <si>
    <t>days/year</t>
  </si>
  <si>
    <t>Production calendar</t>
  </si>
  <si>
    <t>Handling labour</t>
  </si>
  <si>
    <t>Changeovers × time × people × rate</t>
  </si>
  <si>
    <t>Supplier charges</t>
  </si>
  <si>
    <t>Production downtime</t>
  </si>
  <si>
    <t>Stopped time × downtime rate</t>
  </si>
  <si>
    <t>Refill / exchange price</t>
  </si>
  <si>
    <t>currency/cylinder</t>
  </si>
  <si>
    <t>Supplier invoice</t>
  </si>
  <si>
    <t>Attributable quality losses</t>
  </si>
  <si>
    <t>Only documented supply-related loss</t>
  </si>
  <si>
    <t>Annual cylinder rental</t>
  </si>
  <si>
    <t>Rental contract and invoices</t>
  </si>
  <si>
    <t>Annual cylinder TCO</t>
  </si>
  <si>
    <t>All direct and attributable costs</t>
  </si>
  <si>
    <t>Annual delivery charges</t>
  </si>
  <si>
    <t>Delivery invoices</t>
  </si>
  <si>
    <t>Effective cylinder cost per m³</t>
  </si>
  <si>
    <t>currency/m³</t>
  </si>
  <si>
    <t>TCO ÷ annual usable volume</t>
  </si>
  <si>
    <t>Attributable operating costs</t>
  </si>
  <si>
    <t>Changeover time</t>
  </si>
  <si>
    <t>minutes/cylinder</t>
  </si>
  <si>
    <t>Short time study</t>
  </si>
  <si>
    <t>CALCULATION LOGIC</t>
  </si>
  <si>
    <t>Operators per changeover</t>
  </si>
  <si>
    <t>people</t>
  </si>
  <si>
    <t>Observed staffing</t>
  </si>
  <si>
    <t>Annual cylinder TCO = Refills + Rental + Delivery + Handling labour + Production downtime + Attributable quality losses</t>
  </si>
  <si>
    <t>Fully burdened labour rate</t>
  </si>
  <si>
    <t>currency/hour</t>
  </si>
  <si>
    <t>Finance or HR rate</t>
  </si>
  <si>
    <t>Production stop per changeover</t>
  </si>
  <si>
    <t>Production time study</t>
  </si>
  <si>
    <t>Effective cylinder cost per m³ = Annual cylinder TCO ÷ Annual usable nitrogen volume</t>
  </si>
  <si>
    <t>Production downtime rate</t>
  </si>
  <si>
    <t>Approved contribution margin</t>
  </si>
  <si>
    <t>Documented defects only</t>
  </si>
  <si>
    <t>Use the results to review gas spending with your production, purchasing, or finance team.</t>
  </si>
  <si>
    <t>Note: usable gas per cylinder is a simplified estimate based on cylinder water volume and pressure difference. Confirm reference conditions with your supplier. Record only operating costs and quality losses that can be attributed to cylinder supply.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</si>
</sst>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\(#,##0.00\);\-"/>
  </numFmts>
  <fonts count="31">
    <font>
      <sz val="11"/>
      <name val="Carlito"/>
      <charset val="134"/>
    </font>
    <font>
      <b/>
      <sz val="20"/>
      <color rgb="FFFFFFFF"/>
      <name val="Aptos Display"/>
      <charset val="134"/>
    </font>
    <font>
      <i/>
      <sz val="11"/>
      <color rgb="FF173B5E"/>
      <name val="Aptos"/>
      <charset val="134"/>
    </font>
    <font>
      <sz val="9"/>
      <color rgb="FF666666"/>
      <name val="Aptos"/>
      <charset val="134"/>
    </font>
    <font>
      <sz val="10"/>
      <color rgb="FF0000FF"/>
      <name val="Aptos"/>
      <charset val="134"/>
    </font>
    <font>
      <b/>
      <sz val="11"/>
      <color rgb="FFFFFFFF"/>
      <name val="Aptos"/>
      <charset val="134"/>
    </font>
    <font>
      <b/>
      <sz val="10"/>
      <color rgb="FF173B5E"/>
      <name val="Aptos"/>
      <charset val="134"/>
    </font>
    <font>
      <sz val="10"/>
      <color rgb="FF1F1F1F"/>
      <name val="Aptos"/>
      <charset val="134"/>
    </font>
    <font>
      <b/>
      <sz val="11"/>
      <color rgb="FF173B5E"/>
      <name val="Aptos"/>
      <charset val="134"/>
    </font>
    <font>
      <b/>
      <sz val="10"/>
      <color rgb="FF1F1F1F"/>
      <name val="Aptos"/>
      <charset val="134"/>
    </font>
    <font>
      <i/>
      <sz val="9"/>
      <color rgb="FF666666"/>
      <name val="Aptos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73B5E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AF2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  <border>
      <left style="thin">
        <color rgb="FFB7C9D6"/>
      </left>
      <right/>
      <top style="thin">
        <color rgb="FFB7C9D6"/>
      </top>
      <bottom/>
      <diagonal/>
    </border>
    <border>
      <left/>
      <right/>
      <top style="thin">
        <color rgb="FFB7C9D6"/>
      </top>
      <bottom/>
      <diagonal/>
    </border>
    <border>
      <left style="thin">
        <color rgb="FFB7C9D6"/>
      </left>
      <right/>
      <top/>
      <bottom style="thin">
        <color rgb="FFB7C9D6"/>
      </bottom>
      <diagonal/>
    </border>
    <border>
      <left/>
      <right/>
      <top/>
      <bottom style="thin">
        <color rgb="FFB7C9D6"/>
      </bottom>
      <diagonal/>
    </border>
    <border>
      <left/>
      <right style="thin">
        <color rgb="FFB7C9D6"/>
      </right>
      <top style="thin">
        <color rgb="FFB7C9D6"/>
      </top>
      <bottom/>
      <diagonal/>
    </border>
    <border>
      <left/>
      <right style="thin">
        <color rgb="FFB7C9D6"/>
      </right>
      <top/>
      <bottom style="thin">
        <color rgb="FFB7C9D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49"/>
    <xf numFmtId="0" fontId="1" fillId="2" borderId="0" xfId="49" applyNumberFormat="1" applyFont="1" applyFill="1" applyBorder="1" applyAlignment="1">
      <alignment horizontal="left" vertical="center" wrapText="1"/>
    </xf>
    <xf numFmtId="0" fontId="2" fillId="3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0" fillId="0" borderId="0" xfId="49" applyNumberFormat="1" applyFont="1" applyFill="1" applyBorder="1" applyAlignment="1">
      <alignment vertical="center" wrapText="1"/>
    </xf>
    <xf numFmtId="0" fontId="4" fillId="4" borderId="1" xfId="49" applyNumberFormat="1" applyFont="1" applyFill="1" applyBorder="1" applyAlignment="1">
      <alignment horizontal="right" vertical="center" wrapText="1"/>
    </xf>
    <xf numFmtId="0" fontId="5" fillId="2" borderId="0" xfId="49" applyNumberFormat="1" applyFont="1" applyFill="1" applyBorder="1" applyAlignment="1">
      <alignment horizontal="left" vertical="center" wrapText="1"/>
    </xf>
    <xf numFmtId="0" fontId="6" fillId="3" borderId="1" xfId="49" applyNumberFormat="1" applyFont="1" applyFill="1" applyBorder="1" applyAlignment="1">
      <alignment horizontal="center" vertical="center" wrapText="1"/>
    </xf>
    <xf numFmtId="0" fontId="6" fillId="5" borderId="1" xfId="49" applyNumberFormat="1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vertical="center" wrapText="1"/>
    </xf>
    <xf numFmtId="4" fontId="7" fillId="6" borderId="1" xfId="49" applyNumberFormat="1" applyFont="1" applyFill="1" applyBorder="1" applyAlignment="1">
      <alignment horizontal="right" vertical="center" wrapText="1"/>
    </xf>
    <xf numFmtId="4" fontId="4" fillId="4" borderId="1" xfId="49" applyNumberFormat="1" applyFont="1" applyFill="1" applyBorder="1" applyAlignment="1">
      <alignment horizontal="right" vertical="center" wrapText="1"/>
    </xf>
    <xf numFmtId="3" fontId="7" fillId="6" borderId="1" xfId="49" applyNumberFormat="1" applyFont="1" applyFill="1" applyBorder="1" applyAlignment="1">
      <alignment horizontal="right" vertical="center" wrapText="1"/>
    </xf>
    <xf numFmtId="176" fontId="7" fillId="6" borderId="1" xfId="49" applyNumberFormat="1" applyFont="1" applyFill="1" applyBorder="1" applyAlignment="1">
      <alignment horizontal="right" vertical="center" wrapText="1"/>
    </xf>
    <xf numFmtId="3" fontId="4" fillId="4" borderId="1" xfId="49" applyNumberFormat="1" applyFont="1" applyFill="1" applyBorder="1" applyAlignment="1">
      <alignment horizontal="right" vertical="center" wrapText="1"/>
    </xf>
    <xf numFmtId="176" fontId="4" fillId="4" borderId="1" xfId="49" applyNumberFormat="1" applyFont="1" applyFill="1" applyBorder="1" applyAlignment="1">
      <alignment horizontal="right" vertical="center" wrapText="1"/>
    </xf>
    <xf numFmtId="0" fontId="8" fillId="7" borderId="1" xfId="49" applyNumberFormat="1" applyFont="1" applyFill="1" applyBorder="1" applyAlignment="1">
      <alignment vertical="center" wrapText="1"/>
    </xf>
    <xf numFmtId="176" fontId="8" fillId="7" borderId="1" xfId="49" applyNumberFormat="1" applyFont="1" applyFill="1" applyBorder="1" applyAlignment="1">
      <alignment horizontal="right" vertical="center" wrapText="1"/>
    </xf>
    <xf numFmtId="4" fontId="8" fillId="7" borderId="1" xfId="49" applyNumberFormat="1" applyFont="1" applyFill="1" applyBorder="1" applyAlignment="1">
      <alignment horizontal="right" vertical="center" wrapText="1"/>
    </xf>
    <xf numFmtId="0" fontId="9" fillId="8" borderId="2" xfId="49" applyNumberFormat="1" applyFont="1" applyFill="1" applyBorder="1" applyAlignment="1">
      <alignment horizontal="left" vertical="center" wrapText="1"/>
    </xf>
    <xf numFmtId="0" fontId="9" fillId="8" borderId="3" xfId="49" applyNumberFormat="1" applyFont="1" applyFill="1" applyBorder="1" applyAlignment="1">
      <alignment horizontal="left" vertical="center" wrapText="1"/>
    </xf>
    <xf numFmtId="0" fontId="9" fillId="8" borderId="4" xfId="49" applyNumberFormat="1" applyFont="1" applyFill="1" applyBorder="1" applyAlignment="1">
      <alignment horizontal="left" vertical="center" wrapText="1"/>
    </xf>
    <xf numFmtId="0" fontId="9" fillId="8" borderId="5" xfId="49" applyNumberFormat="1" applyFont="1" applyFill="1" applyBorder="1" applyAlignment="1">
      <alignment horizontal="left" vertical="center" wrapText="1"/>
    </xf>
    <xf numFmtId="0" fontId="6" fillId="3" borderId="0" xfId="49" applyNumberFormat="1" applyFont="1" applyFill="1" applyBorder="1" applyAlignment="1">
      <alignment horizontal="center" vertical="center" wrapText="1"/>
    </xf>
    <xf numFmtId="0" fontId="10" fillId="8" borderId="0" xfId="49" applyNumberFormat="1" applyFont="1" applyFill="1" applyBorder="1" applyAlignment="1">
      <alignment horizontal="left" vertical="center" wrapText="1"/>
    </xf>
    <xf numFmtId="0" fontId="9" fillId="8" borderId="6" xfId="49" applyNumberFormat="1" applyFont="1" applyFill="1" applyBorder="1" applyAlignment="1">
      <alignment horizontal="left" vertical="center" wrapText="1"/>
    </xf>
    <xf numFmtId="0" fontId="9" fillId="8" borderId="7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tabSelected="1" zoomScale="85" zoomScaleNormal="85" workbookViewId="0">
      <selection activeCell="A1" sqref="A1:I1"/>
    </sheetView>
  </sheetViews>
  <sheetFormatPr defaultColWidth="9" defaultRowHeight="13.8"/>
  <cols>
    <col min="1" max="1" width="34" customWidth="1"/>
    <col min="2" max="2" width="15" customWidth="1"/>
    <col min="3" max="3" width="20" customWidth="1"/>
    <col min="4" max="4" width="30" customWidth="1"/>
    <col min="5" max="5" width="5" customWidth="1"/>
    <col min="6" max="6" width="30" customWidth="1"/>
    <col min="7" max="7" width="17" customWidth="1"/>
    <col min="8" max="8" width="18" customWidth="1"/>
    <col min="9" max="9" width="34" customWidth="1"/>
  </cols>
  <sheetData>
    <row r="1" ht="36" customHeight="1" spans="1:9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ht="28" customHeight="1" spans="1:9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</row>
    <row r="3" ht="28" customHeight="1" spans="1:9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4" t="s">
        <v>3</v>
      </c>
      <c r="H3" s="5" t="s">
        <v>4</v>
      </c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ht="26" customHeight="1" spans="1:9">
      <c r="A5" s="6" t="s">
        <v>5</v>
      </c>
      <c r="B5" s="6" t="s">
        <v>5</v>
      </c>
      <c r="C5" s="6" t="s">
        <v>5</v>
      </c>
      <c r="D5" s="6" t="s">
        <v>5</v>
      </c>
      <c r="E5" s="4"/>
      <c r="F5" s="6" t="s">
        <v>6</v>
      </c>
      <c r="G5" s="6" t="s">
        <v>6</v>
      </c>
      <c r="H5" s="6" t="s">
        <v>6</v>
      </c>
      <c r="I5" s="6" t="s">
        <v>6</v>
      </c>
    </row>
    <row r="6" ht="26" customHeight="1" spans="1:9">
      <c r="A6" s="7" t="s">
        <v>7</v>
      </c>
      <c r="B6" s="7" t="s">
        <v>8</v>
      </c>
      <c r="C6" s="7" t="s">
        <v>9</v>
      </c>
      <c r="D6" s="7" t="s">
        <v>10</v>
      </c>
      <c r="E6" s="4"/>
      <c r="F6" s="7" t="s">
        <v>11</v>
      </c>
      <c r="G6" s="7" t="s">
        <v>8</v>
      </c>
      <c r="H6" s="7" t="s">
        <v>9</v>
      </c>
      <c r="I6" s="7" t="s">
        <v>12</v>
      </c>
    </row>
    <row r="7" ht="28" customHeight="1" spans="1:9">
      <c r="A7" s="8" t="s">
        <v>13</v>
      </c>
      <c r="B7" s="8" t="s">
        <v>13</v>
      </c>
      <c r="C7" s="8" t="s">
        <v>13</v>
      </c>
      <c r="D7" s="8" t="s">
        <v>13</v>
      </c>
      <c r="E7" s="4"/>
      <c r="F7" s="9" t="s">
        <v>14</v>
      </c>
      <c r="G7" s="10">
        <f>IF(OR(B8&lt;=0,B9&lt;=B10),"",B8*(B9-B10)/1000)</f>
        <v>5.6</v>
      </c>
      <c r="H7" s="9" t="s">
        <v>15</v>
      </c>
      <c r="I7" s="9" t="s">
        <v>16</v>
      </c>
    </row>
    <row r="8" ht="28" customHeight="1" spans="1:9">
      <c r="A8" s="9" t="s">
        <v>17</v>
      </c>
      <c r="B8" s="11">
        <v>40</v>
      </c>
      <c r="C8" s="9" t="s">
        <v>18</v>
      </c>
      <c r="D8" s="9" t="s">
        <v>19</v>
      </c>
      <c r="E8" s="4"/>
      <c r="F8" s="9" t="s">
        <v>20</v>
      </c>
      <c r="G8" s="10">
        <f>IF(OR(B11&lt;=0,B12&lt;=0,B13&lt;=0),"",B11*B12*B13)</f>
        <v>2500</v>
      </c>
      <c r="H8" s="9" t="s">
        <v>21</v>
      </c>
      <c r="I8" s="9" t="s">
        <v>22</v>
      </c>
    </row>
    <row r="9" ht="28" customHeight="1" spans="1:9">
      <c r="A9" s="9" t="s">
        <v>23</v>
      </c>
      <c r="B9" s="11">
        <v>150</v>
      </c>
      <c r="C9" s="9" t="s">
        <v>24</v>
      </c>
      <c r="D9" s="9" t="s">
        <v>25</v>
      </c>
      <c r="E9" s="4"/>
      <c r="F9" s="9" t="s">
        <v>26</v>
      </c>
      <c r="G9" s="12">
        <f>IF(OR(G7="",G8=""),"",ROUNDUP(G8/G7,0))</f>
        <v>447</v>
      </c>
      <c r="H9" s="9" t="s">
        <v>27</v>
      </c>
      <c r="I9" s="9" t="s">
        <v>28</v>
      </c>
    </row>
    <row r="10" ht="28" customHeight="1" spans="1:9">
      <c r="A10" s="9" t="s">
        <v>29</v>
      </c>
      <c r="B10" s="11">
        <v>10</v>
      </c>
      <c r="C10" s="9" t="s">
        <v>24</v>
      </c>
      <c r="D10" s="9" t="s">
        <v>30</v>
      </c>
      <c r="E10" s="4"/>
      <c r="F10" s="9" t="s">
        <v>31</v>
      </c>
      <c r="G10" s="13">
        <f>IF(G9="","",G9*B15)</f>
        <v>15645</v>
      </c>
      <c r="H10" s="9" t="s">
        <v>32</v>
      </c>
      <c r="I10" s="9" t="s">
        <v>33</v>
      </c>
    </row>
    <row r="11" ht="28" customHeight="1" spans="1:9">
      <c r="A11" s="9" t="s">
        <v>34</v>
      </c>
      <c r="B11" s="11">
        <v>2.5</v>
      </c>
      <c r="C11" s="9" t="s">
        <v>35</v>
      </c>
      <c r="D11" s="9" t="s">
        <v>36</v>
      </c>
      <c r="E11" s="4"/>
      <c r="F11" s="9" t="s">
        <v>37</v>
      </c>
      <c r="G11" s="13">
        <f>B16</f>
        <v>300</v>
      </c>
      <c r="H11" s="9" t="s">
        <v>32</v>
      </c>
      <c r="I11" s="9" t="s">
        <v>38</v>
      </c>
    </row>
    <row r="12" ht="28" customHeight="1" spans="1:9">
      <c r="A12" s="9" t="s">
        <v>39</v>
      </c>
      <c r="B12" s="11">
        <v>4</v>
      </c>
      <c r="C12" s="9" t="s">
        <v>40</v>
      </c>
      <c r="D12" s="9" t="s">
        <v>41</v>
      </c>
      <c r="E12" s="4"/>
      <c r="F12" s="9" t="s">
        <v>42</v>
      </c>
      <c r="G12" s="13">
        <f>B17</f>
        <v>300</v>
      </c>
      <c r="H12" s="9" t="s">
        <v>32</v>
      </c>
      <c r="I12" s="9" t="s">
        <v>43</v>
      </c>
    </row>
    <row r="13" ht="28" customHeight="1" spans="1:9">
      <c r="A13" s="9" t="s">
        <v>44</v>
      </c>
      <c r="B13" s="14">
        <v>250</v>
      </c>
      <c r="C13" s="9" t="s">
        <v>45</v>
      </c>
      <c r="D13" s="9" t="s">
        <v>46</v>
      </c>
      <c r="E13" s="4"/>
      <c r="F13" s="9" t="s">
        <v>47</v>
      </c>
      <c r="G13" s="13">
        <f>IF(G9="","",G9*B19/60*B20*B21)</f>
        <v>1862.5</v>
      </c>
      <c r="H13" s="9" t="s">
        <v>32</v>
      </c>
      <c r="I13" s="9" t="s">
        <v>48</v>
      </c>
    </row>
    <row r="14" ht="28" customHeight="1" spans="1:9">
      <c r="A14" s="8" t="s">
        <v>49</v>
      </c>
      <c r="B14" s="8" t="s">
        <v>49</v>
      </c>
      <c r="C14" s="8" t="s">
        <v>49</v>
      </c>
      <c r="D14" s="8" t="s">
        <v>49</v>
      </c>
      <c r="E14" s="4"/>
      <c r="F14" s="9" t="s">
        <v>50</v>
      </c>
      <c r="G14" s="13">
        <f>IF(G9="","",G9*B22/60*B23)</f>
        <v>0</v>
      </c>
      <c r="H14" s="9" t="s">
        <v>32</v>
      </c>
      <c r="I14" s="9" t="s">
        <v>51</v>
      </c>
    </row>
    <row r="15" ht="28" customHeight="1" spans="1:9">
      <c r="A15" s="9" t="s">
        <v>52</v>
      </c>
      <c r="B15" s="15">
        <v>35</v>
      </c>
      <c r="C15" s="9" t="s">
        <v>53</v>
      </c>
      <c r="D15" s="9" t="s">
        <v>54</v>
      </c>
      <c r="E15" s="4"/>
      <c r="F15" s="9" t="s">
        <v>55</v>
      </c>
      <c r="G15" s="13">
        <f>B24</f>
        <v>0</v>
      </c>
      <c r="H15" s="9" t="s">
        <v>32</v>
      </c>
      <c r="I15" s="9" t="s">
        <v>56</v>
      </c>
    </row>
    <row r="16" ht="28" customHeight="1" spans="1:9">
      <c r="A16" s="9" t="s">
        <v>57</v>
      </c>
      <c r="B16" s="15">
        <v>300</v>
      </c>
      <c r="C16" s="9" t="s">
        <v>32</v>
      </c>
      <c r="D16" s="9" t="s">
        <v>58</v>
      </c>
      <c r="E16" s="4"/>
      <c r="F16" s="16" t="s">
        <v>59</v>
      </c>
      <c r="G16" s="17">
        <f>IF(G10="","",SUM(G10:G15))</f>
        <v>18107.5</v>
      </c>
      <c r="H16" s="16" t="s">
        <v>32</v>
      </c>
      <c r="I16" s="16" t="s">
        <v>60</v>
      </c>
    </row>
    <row r="17" ht="28" customHeight="1" spans="1:9">
      <c r="A17" s="9" t="s">
        <v>61</v>
      </c>
      <c r="B17" s="15">
        <v>300</v>
      </c>
      <c r="C17" s="9" t="s">
        <v>32</v>
      </c>
      <c r="D17" s="9" t="s">
        <v>62</v>
      </c>
      <c r="E17" s="4"/>
      <c r="F17" s="16" t="s">
        <v>63</v>
      </c>
      <c r="G17" s="18">
        <f>IFERROR(G16/G8,"")</f>
        <v>7.243</v>
      </c>
      <c r="H17" s="16" t="s">
        <v>64</v>
      </c>
      <c r="I17" s="16" t="s">
        <v>65</v>
      </c>
    </row>
    <row r="18" ht="28" customHeight="1" spans="1:9">
      <c r="A18" s="8" t="s">
        <v>66</v>
      </c>
      <c r="B18" s="8" t="s">
        <v>66</v>
      </c>
      <c r="C18" s="8" t="s">
        <v>66</v>
      </c>
      <c r="D18" s="8" t="s">
        <v>66</v>
      </c>
      <c r="E18" s="4"/>
      <c r="F18" s="4"/>
      <c r="G18" s="4"/>
      <c r="H18" s="4"/>
      <c r="I18" s="4"/>
    </row>
    <row r="19" ht="28" customHeight="1" spans="1:9">
      <c r="A19" s="9" t="s">
        <v>67</v>
      </c>
      <c r="B19" s="11">
        <v>10</v>
      </c>
      <c r="C19" s="9" t="s">
        <v>68</v>
      </c>
      <c r="D19" s="9" t="s">
        <v>69</v>
      </c>
      <c r="E19" s="4"/>
      <c r="F19" s="6" t="s">
        <v>70</v>
      </c>
      <c r="G19" s="6" t="s">
        <v>70</v>
      </c>
      <c r="H19" s="6" t="s">
        <v>70</v>
      </c>
      <c r="I19" s="6" t="s">
        <v>70</v>
      </c>
    </row>
    <row r="20" ht="34" customHeight="1" spans="1:9">
      <c r="A20" s="9" t="s">
        <v>71</v>
      </c>
      <c r="B20" s="14">
        <v>1</v>
      </c>
      <c r="C20" s="9" t="s">
        <v>72</v>
      </c>
      <c r="D20" s="9" t="s">
        <v>73</v>
      </c>
      <c r="E20" s="4"/>
      <c r="F20" s="19" t="s">
        <v>74</v>
      </c>
      <c r="G20" s="20" t="s">
        <v>74</v>
      </c>
      <c r="H20" s="20" t="s">
        <v>74</v>
      </c>
      <c r="I20" s="25" t="s">
        <v>74</v>
      </c>
    </row>
    <row r="21" ht="34" customHeight="1" spans="1:9">
      <c r="A21" s="9" t="s">
        <v>75</v>
      </c>
      <c r="B21" s="15">
        <v>25</v>
      </c>
      <c r="C21" s="9" t="s">
        <v>76</v>
      </c>
      <c r="D21" s="9" t="s">
        <v>77</v>
      </c>
      <c r="E21" s="4"/>
      <c r="F21" s="21" t="s">
        <v>74</v>
      </c>
      <c r="G21" s="22" t="s">
        <v>74</v>
      </c>
      <c r="H21" s="22" t="s">
        <v>74</v>
      </c>
      <c r="I21" s="26" t="s">
        <v>74</v>
      </c>
    </row>
    <row r="22" ht="34" customHeight="1" spans="1:9">
      <c r="A22" s="9" t="s">
        <v>78</v>
      </c>
      <c r="B22" s="15">
        <v>0</v>
      </c>
      <c r="C22" s="9" t="s">
        <v>68</v>
      </c>
      <c r="D22" s="9" t="s">
        <v>79</v>
      </c>
      <c r="E22" s="4"/>
      <c r="F22" s="19" t="s">
        <v>80</v>
      </c>
      <c r="G22" s="20" t="s">
        <v>80</v>
      </c>
      <c r="H22" s="20" t="s">
        <v>80</v>
      </c>
      <c r="I22" s="25" t="s">
        <v>80</v>
      </c>
    </row>
    <row r="23" ht="34" customHeight="1" spans="1:9">
      <c r="A23" s="9" t="s">
        <v>81</v>
      </c>
      <c r="B23" s="15">
        <v>250</v>
      </c>
      <c r="C23" s="9" t="s">
        <v>76</v>
      </c>
      <c r="D23" s="9" t="s">
        <v>82</v>
      </c>
      <c r="E23" s="4"/>
      <c r="F23" s="21" t="s">
        <v>80</v>
      </c>
      <c r="G23" s="22" t="s">
        <v>80</v>
      </c>
      <c r="H23" s="22" t="s">
        <v>80</v>
      </c>
      <c r="I23" s="26" t="s">
        <v>80</v>
      </c>
    </row>
    <row r="24" ht="28" customHeight="1" spans="1:9">
      <c r="A24" s="9" t="s">
        <v>55</v>
      </c>
      <c r="B24" s="15">
        <v>0</v>
      </c>
      <c r="C24" s="9" t="s">
        <v>32</v>
      </c>
      <c r="D24" s="9" t="s">
        <v>83</v>
      </c>
      <c r="E24" s="4"/>
      <c r="F24" s="4"/>
      <c r="G24" s="4"/>
      <c r="H24" s="4"/>
      <c r="I24" s="4"/>
    </row>
    <row r="25" spans="1:9">
      <c r="A25" s="4"/>
      <c r="B25" s="4"/>
      <c r="C25" s="4"/>
      <c r="D25" s="4"/>
      <c r="E25" s="4"/>
      <c r="F25" s="4"/>
      <c r="G25" s="4"/>
      <c r="H25" s="4"/>
      <c r="I25" s="4"/>
    </row>
    <row r="26" ht="28" customHeight="1" spans="1:9">
      <c r="A26" s="23" t="s">
        <v>84</v>
      </c>
      <c r="B26" s="23" t="s">
        <v>84</v>
      </c>
      <c r="C26" s="23" t="s">
        <v>84</v>
      </c>
      <c r="D26" s="23" t="s">
        <v>84</v>
      </c>
      <c r="E26" s="23" t="s">
        <v>84</v>
      </c>
      <c r="F26" s="23" t="s">
        <v>84</v>
      </c>
      <c r="G26" s="23" t="s">
        <v>84</v>
      </c>
      <c r="H26" s="23" t="s">
        <v>84</v>
      </c>
      <c r="I26" s="23" t="s">
        <v>84</v>
      </c>
    </row>
    <row r="27" ht="32" customHeight="1" spans="1:9">
      <c r="A27" s="24" t="s">
        <v>85</v>
      </c>
      <c r="B27" s="24" t="s">
        <v>85</v>
      </c>
      <c r="C27" s="24" t="s">
        <v>85</v>
      </c>
      <c r="D27" s="24" t="s">
        <v>85</v>
      </c>
      <c r="E27" s="24" t="s">
        <v>85</v>
      </c>
      <c r="F27" s="24" t="s">
        <v>85</v>
      </c>
      <c r="G27" s="24" t="s">
        <v>85</v>
      </c>
      <c r="H27" s="24" t="s">
        <v>85</v>
      </c>
      <c r="I27" s="24" t="s">
        <v>85</v>
      </c>
    </row>
    <row r="28" ht="32" customHeight="1" spans="1:9">
      <c r="A28" s="24" t="s">
        <v>85</v>
      </c>
      <c r="B28" s="24" t="s">
        <v>85</v>
      </c>
      <c r="C28" s="24" t="s">
        <v>85</v>
      </c>
      <c r="D28" s="24" t="s">
        <v>85</v>
      </c>
      <c r="E28" s="24" t="s">
        <v>85</v>
      </c>
      <c r="F28" s="24" t="s">
        <v>85</v>
      </c>
      <c r="G28" s="24" t="s">
        <v>85</v>
      </c>
      <c r="H28" s="24" t="s">
        <v>85</v>
      </c>
      <c r="I28" s="24" t="s">
        <v>85</v>
      </c>
    </row>
  </sheetData>
  <mergeCells count="13">
    <mergeCell ref="A1:I1"/>
    <mergeCell ref="A2:I2"/>
    <mergeCell ref="A3:F3"/>
    <mergeCell ref="A5:D5"/>
    <mergeCell ref="F5:I5"/>
    <mergeCell ref="A7:D7"/>
    <mergeCell ref="A14:D14"/>
    <mergeCell ref="A18:D18"/>
    <mergeCell ref="F19:I19"/>
    <mergeCell ref="A26:I26"/>
    <mergeCell ref="F20:I21"/>
    <mergeCell ref="F22:I23"/>
    <mergeCell ref="A27:I28"/>
  </mergeCells>
  <dataValidations count="3">
    <dataValidation type="whole" operator="between" sqref="B13">
      <formula1>1</formula1>
      <formula2>366</formula2>
    </dataValidation>
    <dataValidation type="whole" operator="between" sqref="B20">
      <formula1>1</formula1>
      <formula2>50</formula2>
    </dataValidation>
    <dataValidation type="decimal" operator="greaterThanOrEqual" sqref="B8:B12 B15:B19 B21:B24">
      <formula1>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Cylinder TCO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Charlotte</cp:lastModifiedBy>
  <dcterms:created xsi:type="dcterms:W3CDTF">2026-06-23T09:09:51Z</dcterms:created>
  <dcterms:modified xsi:type="dcterms:W3CDTF">2026-06-23T09:10:13Z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DF33981F23C64D65959131A121460D19_12</vt:lpwstr>
  </property>
  <property fmtid="{D5CDD505-2E9C-101B-9397-08002B2CF9AE}" pid="3" name="KSOProductBuildVer">
    <vt:lpwstr>2052-12.1.0.16120</vt:lpwstr>
  </property>
</Properties>
</file>